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F\Desktop\"/>
    </mc:Choice>
  </mc:AlternateContent>
  <xr:revisionPtr revIDLastSave="0" documentId="13_ncr:1_{C1476982-AA13-443F-80FB-8AD6D976C783}" xr6:coauthVersionLast="47" xr6:coauthVersionMax="47" xr10:uidLastSave="{00000000-0000-0000-0000-000000000000}"/>
  <bookViews>
    <workbookView xWindow="-120" yWindow="-120" windowWidth="20730" windowHeight="11160" xr2:uid="{9F4F0DC5-62DD-4A46-8766-7E40B0F37AF3}"/>
  </bookViews>
  <sheets>
    <sheet name="Sheet1" sheetId="1" r:id="rId1"/>
  </sheets>
  <definedNames>
    <definedName name="_xlnm.Print_Area" localSheetId="0">Sheet1!$B:$D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1" l="1"/>
  <c r="D22" i="1"/>
  <c r="C22" i="1"/>
  <c r="Q14" i="1" l="1"/>
  <c r="W14" i="1" l="1"/>
  <c r="D37" i="1" s="1"/>
  <c r="D25" i="1" l="1"/>
  <c r="D26" i="1" s="1"/>
  <c r="D27" i="1" s="1"/>
  <c r="D23" i="1" l="1"/>
  <c r="D24" i="1" s="1"/>
  <c r="D28" i="1" s="1"/>
  <c r="R14" i="1" s="1"/>
  <c r="U14" i="1" l="1"/>
  <c r="D35" i="1" s="1"/>
  <c r="S14" i="1"/>
  <c r="T14" i="1" s="1"/>
  <c r="D33" i="1" l="1"/>
  <c r="V14" i="1" l="1"/>
  <c r="X14" i="1" s="1"/>
  <c r="D38" i="1" s="1"/>
  <c r="D39" i="1" s="1"/>
  <c r="D34" i="1"/>
  <c r="D29" i="1" l="1"/>
  <c r="D30" i="1" s="1"/>
  <c r="D36" i="1"/>
</calcChain>
</file>

<file path=xl/sharedStrings.xml><?xml version="1.0" encoding="utf-8"?>
<sst xmlns="http://schemas.openxmlformats.org/spreadsheetml/2006/main" count="66" uniqueCount="63">
  <si>
    <t>Grade / BPS</t>
  </si>
  <si>
    <t>Existing Basic Pay</t>
  </si>
  <si>
    <t>Existing Personal Pay (If Any)</t>
  </si>
  <si>
    <t>C A L C U L A T I O N S</t>
  </si>
  <si>
    <t>Existing Gross Salary (Monthly)</t>
  </si>
  <si>
    <t>Revised Gross Salary (Monthly)</t>
  </si>
  <si>
    <t>Revised Gross Salary (Annual)</t>
  </si>
  <si>
    <t>Min</t>
  </si>
  <si>
    <t>Inc</t>
  </si>
  <si>
    <t>Max</t>
  </si>
  <si>
    <t>BPS</t>
  </si>
  <si>
    <t>Taxable Gross Salary (Annual)</t>
  </si>
  <si>
    <t>A</t>
  </si>
  <si>
    <t>B</t>
  </si>
  <si>
    <t>C</t>
  </si>
  <si>
    <t>D</t>
  </si>
  <si>
    <t>From</t>
  </si>
  <si>
    <t>Up to</t>
  </si>
  <si>
    <t>Tax Rate %</t>
  </si>
  <si>
    <t>Fixed Amount</t>
  </si>
  <si>
    <t>Are You A Teacher / Researcher</t>
  </si>
  <si>
    <t>NO</t>
  </si>
  <si>
    <t>TAX CALCULATION</t>
  </si>
  <si>
    <t>Teacher / Researcher</t>
  </si>
  <si>
    <t>Annual Taxable Income</t>
  </si>
  <si>
    <t>Tax Rate for Year</t>
  </si>
  <si>
    <t>Tax As Per Rate</t>
  </si>
  <si>
    <t>Fixed Tax</t>
  </si>
  <si>
    <r>
      <t xml:space="preserve">Total Tax Payable
</t>
    </r>
    <r>
      <rPr>
        <b/>
        <sz val="10"/>
        <color indexed="12"/>
        <rFont val="Arial Narrow"/>
        <family val="2"/>
      </rPr>
      <t>( A )</t>
    </r>
  </si>
  <si>
    <t>Rebate for Teachers @ 25%</t>
  </si>
  <si>
    <t>Tax Payable
( B - A )</t>
  </si>
  <si>
    <t>Total Tax Payable</t>
  </si>
  <si>
    <t>( - ) Rebate for Teachers @ 25% of Total Tax Payable</t>
  </si>
  <si>
    <t>Tax Payable (Annual)</t>
  </si>
  <si>
    <t>Tax Payable (Monthly)</t>
  </si>
  <si>
    <t>Increase in Withholding / Income Tax</t>
  </si>
  <si>
    <t>Total Increase in Net Salary</t>
  </si>
  <si>
    <t>E</t>
  </si>
  <si>
    <t>F</t>
  </si>
  <si>
    <t>H = D + G</t>
  </si>
  <si>
    <t>I = H x 12</t>
  </si>
  <si>
    <t>J</t>
  </si>
  <si>
    <t>K = J x 7</t>
  </si>
  <si>
    <t>M = I + K + L</t>
  </si>
  <si>
    <t>i</t>
  </si>
  <si>
    <t>ii</t>
  </si>
  <si>
    <t>iii</t>
  </si>
  <si>
    <t>iv = ii + iii</t>
  </si>
  <si>
    <t>v</t>
  </si>
  <si>
    <t>vi = iv - v</t>
  </si>
  <si>
    <t>P = vi ÷ 12</t>
  </si>
  <si>
    <t>N = P - E</t>
  </si>
  <si>
    <t>M = G - N</t>
  </si>
  <si>
    <t>NOTES:</t>
  </si>
  <si>
    <r>
      <rPr>
        <sz val="11"/>
        <color rgb="FFFF0000"/>
        <rFont val="Arial Rounded MT Bold"/>
        <family val="2"/>
      </rPr>
      <t>O</t>
    </r>
    <r>
      <rPr>
        <sz val="11"/>
        <color theme="1"/>
        <rFont val="Arial Rounded MT Bold"/>
        <family val="2"/>
      </rPr>
      <t xml:space="preserve"> Ad-hoc Relief Allowance 2023 is calculated on Running Basic Pay.</t>
    </r>
  </si>
  <si>
    <r>
      <rPr>
        <sz val="11"/>
        <color rgb="FFFF0000"/>
        <rFont val="Arial Rounded MT Bold"/>
        <family val="2"/>
      </rPr>
      <t>O</t>
    </r>
    <r>
      <rPr>
        <sz val="11"/>
        <color theme="1"/>
        <rFont val="Arial Rounded MT Bold"/>
        <family val="2"/>
      </rPr>
      <t xml:space="preserve"> All the figures are tentative and calculated on assumption basis.</t>
    </r>
  </si>
  <si>
    <t>INCREASE IN THE SALARY OF SINDH GOVERNMENT EMPLOYEES CALCULATOR 2024-25 BY:</t>
  </si>
  <si>
    <t>Ad-hoc Relief Allowance 2024</t>
  </si>
  <si>
    <t>Withholding / Income Tax Deducted in June 2024</t>
  </si>
  <si>
    <t>Impact of Annual Increment on Salary (December to June)</t>
  </si>
  <si>
    <t>Impact of ARA 2024 on Annual Increment (December to June)</t>
  </si>
  <si>
    <t>Usual Annual Increment Falling on 1st December 2024</t>
  </si>
  <si>
    <r>
      <rPr>
        <sz val="11"/>
        <color rgb="FFFF0000"/>
        <rFont val="Arial Rounded MT Bold"/>
        <family val="2"/>
      </rPr>
      <t>O</t>
    </r>
    <r>
      <rPr>
        <sz val="11"/>
        <color theme="1"/>
        <rFont val="Arial Rounded MT Bold"/>
        <family val="2"/>
      </rPr>
      <t xml:space="preserve"> Grant of Personal Allowance is not incorporated in this calculator.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</si>
</sst>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);\(#,##0\)&quot;-&quot;"/>
    <numFmt numFmtId="165" formatCode="#,##0_);\(#,##0\)\,&quot;-&quot;"/>
    <numFmt numFmtId="166" formatCode="#,##0_);\(#,##0\);&quot;-&quot;"/>
    <numFmt numFmtId="167" formatCode="[$-409]d/mm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onsolas"/>
      <family val="3"/>
    </font>
    <font>
      <sz val="11"/>
      <color theme="1"/>
      <name val="Arial Rounded MT Bold"/>
      <family val="2"/>
    </font>
    <font>
      <sz val="14"/>
      <color theme="1"/>
      <name val="Arial Rounded MT Bold"/>
      <family val="2"/>
    </font>
    <font>
      <sz val="10"/>
      <name val="Arial"/>
      <family val="2"/>
    </font>
    <font>
      <b/>
      <sz val="12"/>
      <name val="Arial Narrow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11"/>
      <color theme="0"/>
      <name val="Arial Rounded MT Bold"/>
      <family val="2"/>
    </font>
    <font>
      <b/>
      <sz val="12"/>
      <color theme="0"/>
      <name val="Consolas"/>
      <family val="3"/>
    </font>
    <font>
      <sz val="11"/>
      <color rgb="FFFF0000"/>
      <name val="Arial Rounded MT Bold"/>
      <family val="2"/>
    </font>
    <font>
      <u/>
      <sz val="11"/>
      <color theme="1"/>
      <name val="Arial Rounded MT Bold"/>
      <family val="2"/>
    </font>
    <font>
      <b/>
      <sz val="18"/>
      <color theme="1"/>
      <name val="Agency FB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7" fontId="5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6" fillId="3" borderId="1" xfId="2" applyFont="1" applyFill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/>
    </xf>
    <xf numFmtId="10" fontId="8" fillId="0" borderId="1" xfId="1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7" fontId="9" fillId="5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11" fillId="5" borderId="3" xfId="0" applyNumberFormat="1" applyFont="1" applyFill="1" applyBorder="1" applyAlignment="1">
      <alignment horizontal="center" vertical="center" wrapText="1"/>
    </xf>
    <xf numFmtId="10" fontId="11" fillId="0" borderId="1" xfId="1" applyNumberFormat="1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9" borderId="10" xfId="0" applyFont="1" applyFill="1" applyBorder="1" applyAlignment="1">
      <alignment vertical="center"/>
    </xf>
    <xf numFmtId="0" fontId="12" fillId="9" borderId="2" xfId="0" applyFont="1" applyFill="1" applyBorder="1" applyAlignment="1">
      <alignment horizontal="center" vertical="center"/>
    </xf>
    <xf numFmtId="165" fontId="13" fillId="9" borderId="11" xfId="0" applyNumberFormat="1" applyFont="1" applyFill="1" applyBorder="1" applyAlignment="1">
      <alignment horizontal="center" vertical="center"/>
    </xf>
    <xf numFmtId="0" fontId="3" fillId="10" borderId="4" xfId="0" applyFont="1" applyFill="1" applyBorder="1" applyAlignment="1">
      <alignment vertical="center"/>
    </xf>
    <xf numFmtId="0" fontId="3" fillId="10" borderId="5" xfId="0" applyFont="1" applyFill="1" applyBorder="1" applyAlignment="1">
      <alignment horizontal="center" vertical="center"/>
    </xf>
    <xf numFmtId="165" fontId="2" fillId="10" borderId="6" xfId="0" applyNumberFormat="1" applyFont="1" applyFill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166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165" fontId="2" fillId="0" borderId="14" xfId="0" applyNumberFormat="1" applyFont="1" applyBorder="1" applyAlignment="1" applyProtection="1">
      <alignment horizontal="center" vertical="center"/>
      <protection locked="0"/>
    </xf>
    <xf numFmtId="0" fontId="3" fillId="11" borderId="7" xfId="0" applyFont="1" applyFill="1" applyBorder="1" applyAlignment="1">
      <alignment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2" xfId="0" applyFont="1" applyFill="1" applyBorder="1" applyAlignment="1">
      <alignment vertical="center"/>
    </xf>
    <xf numFmtId="0" fontId="3" fillId="11" borderId="13" xfId="0" applyFont="1" applyFill="1" applyBorder="1" applyAlignment="1">
      <alignment horizontal="center" vertical="center"/>
    </xf>
    <xf numFmtId="165" fontId="2" fillId="11" borderId="9" xfId="0" applyNumberFormat="1" applyFont="1" applyFill="1" applyBorder="1" applyAlignment="1">
      <alignment horizontal="center" vertical="center"/>
    </xf>
    <xf numFmtId="165" fontId="2" fillId="11" borderId="11" xfId="0" applyNumberFormat="1" applyFont="1" applyFill="1" applyBorder="1" applyAlignment="1">
      <alignment horizontal="center" vertical="center"/>
    </xf>
    <xf numFmtId="10" fontId="2" fillId="11" borderId="9" xfId="1" applyNumberFormat="1" applyFont="1" applyFill="1" applyBorder="1" applyAlignment="1">
      <alignment horizontal="center" vertical="center"/>
    </xf>
    <xf numFmtId="0" fontId="3" fillId="11" borderId="15" xfId="0" applyFont="1" applyFill="1" applyBorder="1" applyAlignment="1">
      <alignment vertical="center"/>
    </xf>
    <xf numFmtId="0" fontId="3" fillId="11" borderId="16" xfId="0" applyFont="1" applyFill="1" applyBorder="1" applyAlignment="1">
      <alignment horizontal="center" vertical="center"/>
    </xf>
    <xf numFmtId="165" fontId="2" fillId="11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3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16" fillId="12" borderId="7" xfId="0" applyFont="1" applyFill="1" applyBorder="1" applyAlignment="1">
      <alignment horizontal="center" vertical="center"/>
    </xf>
    <xf numFmtId="0" fontId="16" fillId="12" borderId="8" xfId="0" applyFont="1" applyFill="1" applyBorder="1" applyAlignment="1">
      <alignment horizontal="center" vertical="center"/>
    </xf>
    <xf numFmtId="0" fontId="16" fillId="12" borderId="9" xfId="0" applyFont="1" applyFill="1" applyBorder="1" applyAlignment="1">
      <alignment horizontal="center" vertical="center"/>
    </xf>
  </cellXfs>
  <cellStyles count="4">
    <cellStyle name="Normal" xfId="0" builtinId="0"/>
    <cellStyle name="Normal 2" xfId="3" xr:uid="{3114F7BA-88B1-4770-A60D-982C9D3AA23D}"/>
    <cellStyle name="Normal 2 2" xfId="2" xr:uid="{38F6A32E-4937-49A8-857B-34E424B1EF5C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2</xdr:row>
      <xdr:rowOff>133350</xdr:rowOff>
    </xdr:from>
    <xdr:to>
      <xdr:col>3</xdr:col>
      <xdr:colOff>819150</xdr:colOff>
      <xdr:row>10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2AA050A-B108-CDF6-C25C-2A823AB37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38150"/>
          <a:ext cx="6457950" cy="1562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F59EE-14C8-4544-8E4B-B2F564DB79BC}">
  <sheetPr>
    <pageSetUpPr fitToPage="1"/>
  </sheetPr>
  <dimension ref="B1:X44"/>
  <sheetViews>
    <sheetView showGridLines="0" tabSelected="1" workbookViewId="0">
      <selection activeCell="D14" sqref="D14"/>
    </sheetView>
  </sheetViews>
  <sheetFormatPr defaultRowHeight="15.75" x14ac:dyDescent="0.25"/>
  <cols>
    <col min="1" max="1" width="2.7109375" style="2" customWidth="1"/>
    <col min="2" max="2" width="68.28515625" style="4" bestFit="1" customWidth="1"/>
    <col min="3" max="3" width="18.28515625" style="1" bestFit="1" customWidth="1"/>
    <col min="4" max="4" width="14.28515625" style="3" bestFit="1" customWidth="1"/>
    <col min="5" max="6" width="9.140625" style="2" hidden="1" customWidth="1"/>
    <col min="7" max="7" width="4.7109375" style="2" hidden="1" customWidth="1"/>
    <col min="8" max="8" width="7" style="2" hidden="1" customWidth="1"/>
    <col min="9" max="9" width="5" style="2" hidden="1" customWidth="1"/>
    <col min="10" max="10" width="7" style="2" hidden="1" customWidth="1"/>
    <col min="11" max="11" width="9.140625" style="2" hidden="1" customWidth="1"/>
    <col min="12" max="12" width="10.140625" style="2" hidden="1" customWidth="1"/>
    <col min="13" max="13" width="11.140625" style="2" hidden="1" customWidth="1"/>
    <col min="14" max="14" width="10.7109375" style="2" hidden="1" customWidth="1"/>
    <col min="15" max="15" width="13.140625" style="2" hidden="1" customWidth="1"/>
    <col min="16" max="24" width="9.140625" style="2" hidden="1" customWidth="1"/>
    <col min="25" max="25" width="0" style="2" hidden="1" customWidth="1"/>
    <col min="26" max="16384" width="9.140625" style="2"/>
  </cols>
  <sheetData>
    <row r="1" spans="2:24" ht="5.0999999999999996" customHeight="1" thickBot="1" x14ac:dyDescent="0.3"/>
    <row r="2" spans="2:24" ht="20.100000000000001" customHeight="1" x14ac:dyDescent="0.25">
      <c r="B2" s="52" t="s">
        <v>56</v>
      </c>
      <c r="C2" s="53"/>
      <c r="D2" s="54"/>
    </row>
    <row r="3" spans="2:24" x14ac:dyDescent="0.25">
      <c r="B3" s="43"/>
      <c r="D3" s="44"/>
    </row>
    <row r="4" spans="2:24" x14ac:dyDescent="0.25">
      <c r="B4" s="43"/>
      <c r="D4" s="44"/>
    </row>
    <row r="5" spans="2:24" x14ac:dyDescent="0.25">
      <c r="B5" s="43"/>
      <c r="D5" s="44"/>
    </row>
    <row r="6" spans="2:24" x14ac:dyDescent="0.25">
      <c r="B6" s="43"/>
      <c r="D6" s="44"/>
    </row>
    <row r="7" spans="2:24" x14ac:dyDescent="0.25">
      <c r="B7" s="43"/>
      <c r="D7" s="44"/>
    </row>
    <row r="8" spans="2:24" x14ac:dyDescent="0.25">
      <c r="B8" s="43"/>
      <c r="D8" s="44"/>
    </row>
    <row r="9" spans="2:24" x14ac:dyDescent="0.25">
      <c r="B9" s="43"/>
      <c r="D9" s="44"/>
    </row>
    <row r="10" spans="2:24" x14ac:dyDescent="0.25">
      <c r="B10" s="43"/>
      <c r="D10" s="44"/>
    </row>
    <row r="11" spans="2:24" ht="16.5" thickBot="1" x14ac:dyDescent="0.3">
      <c r="B11" s="45"/>
      <c r="C11" s="46"/>
      <c r="D11" s="47"/>
    </row>
    <row r="12" spans="2:24" ht="5.0999999999999996" customHeight="1" thickBot="1" x14ac:dyDescent="0.3"/>
    <row r="13" spans="2:24" ht="20.100000000000001" customHeight="1" x14ac:dyDescent="0.25">
      <c r="B13" s="29" t="s">
        <v>0</v>
      </c>
      <c r="C13" s="30" t="s">
        <v>12</v>
      </c>
      <c r="D13" s="25">
        <v>17</v>
      </c>
      <c r="G13" s="6" t="s">
        <v>10</v>
      </c>
      <c r="H13" s="6" t="s">
        <v>7</v>
      </c>
      <c r="I13" s="6" t="s">
        <v>8</v>
      </c>
      <c r="J13" s="6" t="s">
        <v>9</v>
      </c>
      <c r="L13" s="6" t="s">
        <v>16</v>
      </c>
      <c r="M13" s="6" t="s">
        <v>17</v>
      </c>
      <c r="N13" s="6" t="s">
        <v>18</v>
      </c>
      <c r="O13" s="6" t="s">
        <v>19</v>
      </c>
      <c r="Q13" s="9" t="s">
        <v>23</v>
      </c>
      <c r="R13" s="10" t="s">
        <v>24</v>
      </c>
      <c r="S13" s="11" t="s">
        <v>25</v>
      </c>
      <c r="T13" s="11" t="s">
        <v>26</v>
      </c>
      <c r="U13" s="11" t="s">
        <v>27</v>
      </c>
      <c r="V13" s="11" t="s">
        <v>28</v>
      </c>
      <c r="W13" s="12" t="s">
        <v>29</v>
      </c>
      <c r="X13" s="13" t="s">
        <v>30</v>
      </c>
    </row>
    <row r="14" spans="2:24" ht="20.100000000000001" customHeight="1" x14ac:dyDescent="0.25">
      <c r="B14" s="31" t="s">
        <v>1</v>
      </c>
      <c r="C14" s="32" t="s">
        <v>13</v>
      </c>
      <c r="D14" s="26">
        <v>73920</v>
      </c>
      <c r="G14" s="18">
        <v>1</v>
      </c>
      <c r="H14" s="18">
        <v>13550</v>
      </c>
      <c r="I14" s="18">
        <v>430</v>
      </c>
      <c r="J14" s="18">
        <v>26450</v>
      </c>
      <c r="L14" s="7">
        <v>0</v>
      </c>
      <c r="M14" s="7">
        <v>600000</v>
      </c>
      <c r="N14" s="8">
        <v>0</v>
      </c>
      <c r="O14" s="7">
        <v>0</v>
      </c>
      <c r="Q14" s="14" t="str">
        <f>D18</f>
        <v>NO</v>
      </c>
      <c r="R14" s="15">
        <f>D28</f>
        <v>2048355.5999999999</v>
      </c>
      <c r="S14" s="16">
        <f>VLOOKUP(R14,L13:O19, 3)</f>
        <v>0.15</v>
      </c>
      <c r="T14" s="17">
        <f>ROUND((R14-((VLOOKUP(R14,L13:O19,1)-1)))*S14,0)</f>
        <v>127253</v>
      </c>
      <c r="U14" s="17">
        <f>VLOOKUP(R14,L13:O19, 4)</f>
        <v>30000</v>
      </c>
      <c r="V14" s="17">
        <f>T14+U14</f>
        <v>157253</v>
      </c>
      <c r="W14" s="17">
        <f>ROUND(IF(Q14="Yes", V14*25%,0),0)</f>
        <v>0</v>
      </c>
      <c r="X14" s="17">
        <f>V14-W14</f>
        <v>157253</v>
      </c>
    </row>
    <row r="15" spans="2:24" ht="20.100000000000001" customHeight="1" x14ac:dyDescent="0.25">
      <c r="B15" s="31" t="s">
        <v>2</v>
      </c>
      <c r="C15" s="32" t="s">
        <v>14</v>
      </c>
      <c r="D15" s="26">
        <v>0</v>
      </c>
      <c r="G15" s="18">
        <v>2</v>
      </c>
      <c r="H15" s="18">
        <v>13820</v>
      </c>
      <c r="I15" s="18">
        <v>490</v>
      </c>
      <c r="J15" s="18">
        <v>28520</v>
      </c>
      <c r="L15" s="7">
        <v>600001</v>
      </c>
      <c r="M15" s="7">
        <v>1200000</v>
      </c>
      <c r="N15" s="8">
        <v>0.05</v>
      </c>
      <c r="O15" s="7">
        <v>0</v>
      </c>
    </row>
    <row r="16" spans="2:24" ht="20.100000000000001" customHeight="1" x14ac:dyDescent="0.25">
      <c r="B16" s="31" t="s">
        <v>4</v>
      </c>
      <c r="C16" s="32" t="s">
        <v>15</v>
      </c>
      <c r="D16" s="27">
        <v>152000</v>
      </c>
      <c r="G16" s="18">
        <v>3</v>
      </c>
      <c r="H16" s="18">
        <v>14260</v>
      </c>
      <c r="I16" s="18">
        <v>580</v>
      </c>
      <c r="J16" s="18">
        <v>31660</v>
      </c>
      <c r="L16" s="7">
        <v>1200001</v>
      </c>
      <c r="M16" s="7">
        <v>2200000</v>
      </c>
      <c r="N16" s="8">
        <v>0.15</v>
      </c>
      <c r="O16" s="7">
        <v>30000</v>
      </c>
    </row>
    <row r="17" spans="2:15" ht="20.100000000000001" customHeight="1" x14ac:dyDescent="0.25">
      <c r="B17" s="31" t="s">
        <v>58</v>
      </c>
      <c r="C17" s="32" t="s">
        <v>37</v>
      </c>
      <c r="D17" s="27">
        <v>7388</v>
      </c>
      <c r="G17" s="18">
        <v>4</v>
      </c>
      <c r="H17" s="18">
        <v>14690</v>
      </c>
      <c r="I17" s="18">
        <v>660</v>
      </c>
      <c r="J17" s="18">
        <v>34490</v>
      </c>
      <c r="L17" s="7">
        <v>2200001</v>
      </c>
      <c r="M17" s="7">
        <v>3200000</v>
      </c>
      <c r="N17" s="8">
        <v>0.25</v>
      </c>
      <c r="O17" s="7">
        <v>180000</v>
      </c>
    </row>
    <row r="18" spans="2:15" ht="20.100000000000001" customHeight="1" thickBot="1" x14ac:dyDescent="0.3">
      <c r="B18" s="33" t="s">
        <v>20</v>
      </c>
      <c r="C18" s="34" t="s">
        <v>38</v>
      </c>
      <c r="D18" s="28" t="s">
        <v>21</v>
      </c>
      <c r="G18" s="18">
        <v>5</v>
      </c>
      <c r="H18" s="18">
        <v>15230</v>
      </c>
      <c r="I18" s="18">
        <v>750</v>
      </c>
      <c r="J18" s="18">
        <v>37730</v>
      </c>
      <c r="L18" s="7">
        <v>3200001</v>
      </c>
      <c r="M18" s="7">
        <v>4100000</v>
      </c>
      <c r="N18" s="8">
        <v>0.3</v>
      </c>
      <c r="O18" s="7">
        <v>430000</v>
      </c>
    </row>
    <row r="19" spans="2:15" ht="5.0999999999999996" customHeight="1" thickBot="1" x14ac:dyDescent="0.3">
      <c r="G19" s="18">
        <v>6</v>
      </c>
      <c r="H19" s="18">
        <v>15760</v>
      </c>
      <c r="I19" s="18">
        <v>840</v>
      </c>
      <c r="J19" s="18">
        <v>40960</v>
      </c>
      <c r="L19" s="7">
        <v>4100001</v>
      </c>
      <c r="M19" s="7">
        <v>999999999</v>
      </c>
      <c r="N19" s="8">
        <v>0.35</v>
      </c>
      <c r="O19" s="7">
        <v>700000</v>
      </c>
    </row>
    <row r="20" spans="2:15" ht="20.100000000000001" customHeight="1" thickBot="1" x14ac:dyDescent="0.3">
      <c r="B20" s="48" t="s">
        <v>3</v>
      </c>
      <c r="C20" s="49"/>
      <c r="D20" s="50"/>
      <c r="G20" s="18">
        <v>7</v>
      </c>
      <c r="H20" s="18">
        <v>16310</v>
      </c>
      <c r="I20" s="18">
        <v>910</v>
      </c>
      <c r="J20" s="18">
        <v>43610</v>
      </c>
    </row>
    <row r="21" spans="2:15" ht="5.0999999999999996" customHeight="1" thickBot="1" x14ac:dyDescent="0.3">
      <c r="D21" s="5"/>
      <c r="G21" s="18">
        <v>8</v>
      </c>
      <c r="H21" s="18">
        <v>16890</v>
      </c>
      <c r="I21" s="18">
        <v>1000</v>
      </c>
      <c r="J21" s="18">
        <v>46890</v>
      </c>
    </row>
    <row r="22" spans="2:15" ht="20.100000000000001" customHeight="1" x14ac:dyDescent="0.25">
      <c r="B22" s="29" t="s">
        <v>57</v>
      </c>
      <c r="C22" s="30" t="str">
        <f>IF(D13&gt;=17,"G = (B+C) x 22%",IF(D13&lt;=6,"G = (B+C) x 30%","G = (B+C) x 25%"))</f>
        <v>G = (B+C) x 22%</v>
      </c>
      <c r="D22" s="35">
        <f>IF(D13&gt;=17, (D14+D15)*22%, IF(D13&lt;=6,(D14+D15)*30%, (D14+D15)*25%))</f>
        <v>16262.4</v>
      </c>
      <c r="G22" s="18">
        <v>9</v>
      </c>
      <c r="H22" s="18">
        <v>17470</v>
      </c>
      <c r="I22" s="18">
        <v>1090</v>
      </c>
      <c r="J22" s="18">
        <v>50170</v>
      </c>
    </row>
    <row r="23" spans="2:15" ht="20.100000000000001" customHeight="1" x14ac:dyDescent="0.25">
      <c r="B23" s="31" t="s">
        <v>5</v>
      </c>
      <c r="C23" s="32" t="s">
        <v>39</v>
      </c>
      <c r="D23" s="36">
        <f>D16+D22</f>
        <v>168262.39999999999</v>
      </c>
      <c r="G23" s="18">
        <v>10</v>
      </c>
      <c r="H23" s="18">
        <v>18050</v>
      </c>
      <c r="I23" s="18">
        <v>1190</v>
      </c>
      <c r="J23" s="18">
        <v>53750</v>
      </c>
    </row>
    <row r="24" spans="2:15" ht="20.100000000000001" customHeight="1" x14ac:dyDescent="0.25">
      <c r="B24" s="31" t="s">
        <v>6</v>
      </c>
      <c r="C24" s="32" t="s">
        <v>40</v>
      </c>
      <c r="D24" s="36">
        <f>D23*12</f>
        <v>2019148.7999999998</v>
      </c>
      <c r="G24" s="18">
        <v>11</v>
      </c>
      <c r="H24" s="18">
        <v>18650</v>
      </c>
      <c r="I24" s="18">
        <v>1310</v>
      </c>
      <c r="J24" s="18">
        <v>57950</v>
      </c>
    </row>
    <row r="25" spans="2:15" ht="20.100000000000001" customHeight="1" x14ac:dyDescent="0.25">
      <c r="B25" s="31" t="s">
        <v>61</v>
      </c>
      <c r="C25" s="32" t="s">
        <v>41</v>
      </c>
      <c r="D25" s="36">
        <f>VLOOKUP(D13, G:J, 3, FALSE)</f>
        <v>3420</v>
      </c>
      <c r="G25" s="18">
        <v>12</v>
      </c>
      <c r="H25" s="18">
        <v>19770</v>
      </c>
      <c r="I25" s="18">
        <v>1430</v>
      </c>
      <c r="J25" s="18">
        <v>62670</v>
      </c>
    </row>
    <row r="26" spans="2:15" ht="20.100000000000001" customHeight="1" x14ac:dyDescent="0.25">
      <c r="B26" s="31" t="s">
        <v>59</v>
      </c>
      <c r="C26" s="32" t="s">
        <v>42</v>
      </c>
      <c r="D26" s="36">
        <f>D25*7</f>
        <v>23940</v>
      </c>
      <c r="G26" s="18">
        <v>13</v>
      </c>
      <c r="H26" s="18">
        <v>21160</v>
      </c>
      <c r="I26" s="18">
        <v>1560</v>
      </c>
      <c r="J26" s="18">
        <v>67960</v>
      </c>
    </row>
    <row r="27" spans="2:15" ht="20.100000000000001" customHeight="1" x14ac:dyDescent="0.25">
      <c r="B27" s="31" t="s">
        <v>60</v>
      </c>
      <c r="C27" s="32" t="str">
        <f>IF(D13&gt;=17,"L = J x 22%",IF(D13&lt;=6,"L = J x 30%","L = J x 25%"))</f>
        <v>L = J x 22%</v>
      </c>
      <c r="D27" s="36">
        <f>IF(D13&gt;=17, (D26)*22%, IF(D13&lt;=6,(D26)*30%, (D26)*25%))</f>
        <v>5266.8</v>
      </c>
      <c r="G27" s="18">
        <v>14</v>
      </c>
      <c r="H27" s="18">
        <v>22530</v>
      </c>
      <c r="I27" s="18">
        <v>1740</v>
      </c>
      <c r="J27" s="18">
        <v>74730</v>
      </c>
    </row>
    <row r="28" spans="2:15" ht="20.100000000000001" customHeight="1" x14ac:dyDescent="0.25">
      <c r="B28" s="31" t="s">
        <v>11</v>
      </c>
      <c r="C28" s="32" t="s">
        <v>43</v>
      </c>
      <c r="D28" s="36">
        <f>D24+D26+D27</f>
        <v>2048355.5999999999</v>
      </c>
      <c r="G28" s="18">
        <v>15</v>
      </c>
      <c r="H28" s="18">
        <v>23920</v>
      </c>
      <c r="I28" s="18">
        <v>1980</v>
      </c>
      <c r="J28" s="18">
        <v>83320</v>
      </c>
    </row>
    <row r="29" spans="2:15" ht="20.100000000000001" customHeight="1" x14ac:dyDescent="0.25">
      <c r="B29" s="31" t="s">
        <v>35</v>
      </c>
      <c r="C29" s="32" t="s">
        <v>51</v>
      </c>
      <c r="D29" s="36">
        <f>D39-D17</f>
        <v>5716</v>
      </c>
      <c r="G29" s="18">
        <v>16</v>
      </c>
      <c r="H29" s="18">
        <v>28070</v>
      </c>
      <c r="I29" s="18">
        <v>2260</v>
      </c>
      <c r="J29" s="18">
        <v>95870</v>
      </c>
    </row>
    <row r="30" spans="2:15" ht="20.100000000000001" customHeight="1" x14ac:dyDescent="0.25">
      <c r="B30" s="19" t="s">
        <v>36</v>
      </c>
      <c r="C30" s="20" t="s">
        <v>52</v>
      </c>
      <c r="D30" s="21">
        <f>D22-D29</f>
        <v>10546.4</v>
      </c>
      <c r="G30" s="18">
        <v>17</v>
      </c>
      <c r="H30" s="18">
        <v>45070</v>
      </c>
      <c r="I30" s="18">
        <v>3420</v>
      </c>
      <c r="J30" s="18">
        <v>113470</v>
      </c>
    </row>
    <row r="31" spans="2:15" ht="5.0999999999999996" customHeight="1" thickBot="1" x14ac:dyDescent="0.3">
      <c r="D31" s="5"/>
      <c r="G31" s="18">
        <v>18</v>
      </c>
      <c r="H31" s="18">
        <v>56880</v>
      </c>
      <c r="I31" s="18">
        <v>4260</v>
      </c>
      <c r="J31" s="18">
        <v>142080</v>
      </c>
    </row>
    <row r="32" spans="2:15" ht="20.100000000000001" customHeight="1" thickBot="1" x14ac:dyDescent="0.3">
      <c r="B32" s="22" t="s">
        <v>22</v>
      </c>
      <c r="C32" s="23"/>
      <c r="D32" s="24"/>
      <c r="G32" s="18">
        <v>19</v>
      </c>
      <c r="H32" s="18">
        <v>87840</v>
      </c>
      <c r="I32" s="18">
        <v>4530</v>
      </c>
      <c r="J32" s="18">
        <v>178440</v>
      </c>
    </row>
    <row r="33" spans="2:10" ht="20.100000000000001" customHeight="1" x14ac:dyDescent="0.25">
      <c r="B33" s="29" t="s">
        <v>25</v>
      </c>
      <c r="C33" s="30" t="s">
        <v>44</v>
      </c>
      <c r="D33" s="37">
        <f>S14</f>
        <v>0.15</v>
      </c>
      <c r="G33" s="18">
        <v>20</v>
      </c>
      <c r="H33" s="18">
        <v>102470</v>
      </c>
      <c r="I33" s="18">
        <v>6690</v>
      </c>
      <c r="J33" s="18">
        <v>196130</v>
      </c>
    </row>
    <row r="34" spans="2:10" ht="20.100000000000001" customHeight="1" x14ac:dyDescent="0.25">
      <c r="B34" s="31" t="s">
        <v>26</v>
      </c>
      <c r="C34" s="32" t="s">
        <v>45</v>
      </c>
      <c r="D34" s="36">
        <f>T14</f>
        <v>127253</v>
      </c>
      <c r="G34" s="18">
        <v>21</v>
      </c>
      <c r="H34" s="18">
        <v>113790</v>
      </c>
      <c r="I34" s="18">
        <v>7420</v>
      </c>
      <c r="J34" s="18">
        <v>217670</v>
      </c>
    </row>
    <row r="35" spans="2:10" ht="20.100000000000001" customHeight="1" x14ac:dyDescent="0.25">
      <c r="B35" s="31" t="s">
        <v>27</v>
      </c>
      <c r="C35" s="32" t="s">
        <v>46</v>
      </c>
      <c r="D35" s="36">
        <f>U14</f>
        <v>30000</v>
      </c>
      <c r="G35" s="18">
        <v>22</v>
      </c>
      <c r="H35" s="18">
        <v>122190</v>
      </c>
      <c r="I35" s="18">
        <v>8710</v>
      </c>
      <c r="J35" s="18">
        <v>244130</v>
      </c>
    </row>
    <row r="36" spans="2:10" ht="20.100000000000001" customHeight="1" x14ac:dyDescent="0.25">
      <c r="B36" s="31" t="s">
        <v>31</v>
      </c>
      <c r="C36" s="32" t="s">
        <v>47</v>
      </c>
      <c r="D36" s="36">
        <f>V14</f>
        <v>157253</v>
      </c>
    </row>
    <row r="37" spans="2:10" ht="20.100000000000001" customHeight="1" x14ac:dyDescent="0.25">
      <c r="B37" s="31" t="s">
        <v>32</v>
      </c>
      <c r="C37" s="32" t="s">
        <v>48</v>
      </c>
      <c r="D37" s="36">
        <f>W14</f>
        <v>0</v>
      </c>
    </row>
    <row r="38" spans="2:10" ht="20.100000000000001" customHeight="1" x14ac:dyDescent="0.25">
      <c r="B38" s="31" t="s">
        <v>33</v>
      </c>
      <c r="C38" s="32" t="s">
        <v>49</v>
      </c>
      <c r="D38" s="36">
        <f>X14</f>
        <v>157253</v>
      </c>
    </row>
    <row r="39" spans="2:10" ht="20.100000000000001" customHeight="1" thickBot="1" x14ac:dyDescent="0.3">
      <c r="B39" s="38" t="s">
        <v>34</v>
      </c>
      <c r="C39" s="39" t="s">
        <v>50</v>
      </c>
      <c r="D39" s="40">
        <f>ROUND(D38/12,0)</f>
        <v>13104</v>
      </c>
    </row>
    <row r="41" spans="2:10" x14ac:dyDescent="0.25">
      <c r="B41" s="42" t="s">
        <v>53</v>
      </c>
    </row>
    <row r="42" spans="2:10" ht="15.95" hidden="1" customHeight="1" x14ac:dyDescent="0.25">
      <c r="B42" s="4" t="s">
        <v>54</v>
      </c>
    </row>
    <row r="43" spans="2:10" ht="15.95" customHeight="1" x14ac:dyDescent="0.25">
      <c r="B43" s="51" t="s">
        <v>62</v>
      </c>
      <c r="C43" s="51"/>
      <c r="D43" s="51"/>
    </row>
    <row r="44" spans="2:10" ht="15.95" customHeight="1" x14ac:dyDescent="0.25">
      <c r="B44" s="4" t="s">
        <v>55</v>
      </c>
      <c r="C44" s="41"/>
      <c r="D44" s="41"/>
    </row>
  </sheetData>
  <sheetProtection algorithmName="SHA-512" hashValue="a1UpFhLxTud04d8KuTX3VGLuIAVAWX7JB4LDyqRBoXnkEPObLUiY5mcVbGefDrEQ/Zuw2iW8kC/6U6nOjAtUhA==" saltValue="6ZiLYDj4eGjxSScOuMwL3g==" spinCount="100000" sheet="1" objects="1" scenarios="1" selectLockedCells="1"/>
  <mergeCells count="3">
    <mergeCell ref="B20:D20"/>
    <mergeCell ref="B43:D43"/>
    <mergeCell ref="B2:D2"/>
  </mergeCells>
  <dataValidations count="2">
    <dataValidation type="list" allowBlank="1" showInputMessage="1" showErrorMessage="1" sqref="D13" xr:uid="{F229EBAA-0FE7-4DC9-8A6D-8A4237B1B761}">
      <formula1>"1,2,3,4,5,6,7,8,9,10,11,12,13,14,15,16,17,18,19,20,21,22"</formula1>
    </dataValidation>
    <dataValidation type="list" allowBlank="1" showInputMessage="1" showErrorMessage="1" sqref="D18" xr:uid="{B052D8E5-BAD7-4488-910E-A921E4ABBF43}">
      <formula1>"YES, NO"</formula1>
    </dataValidation>
  </dataValidations>
  <printOptions horizontalCentered="1"/>
  <pageMargins left="0.2" right="0.2" top="0.5" bottom="0.5" header="0.3" footer="0.3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DDF</dc:creator>
  <cp:lastModifiedBy>SMIU Pay Slip</cp:lastModifiedBy>
  <cp:lastPrinted>2023-06-12T09:16:24Z</cp:lastPrinted>
  <dcterms:created xsi:type="dcterms:W3CDTF">2023-06-12T06:07:41Z</dcterms:created>
  <dcterms:modified xsi:type="dcterms:W3CDTF">2024-07-12T10:53:38Z</dcterms:modified>
</cp:coreProperties>
</file>